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300" windowHeight="12390" activeTab="0"/>
  </bookViews>
  <sheets>
    <sheet name="roadside" sheetId="1" r:id="rId1"/>
    <sheet name="Sheet1" sheetId="2" r:id="rId2"/>
  </sheets>
  <definedNames>
    <definedName name="_xlnm.Print_Area" localSheetId="0">'roadside'!$B$21</definedName>
  </definedNames>
  <calcPr fullCalcOnLoad="1"/>
</workbook>
</file>

<file path=xl/sharedStrings.xml><?xml version="1.0" encoding="utf-8"?>
<sst xmlns="http://schemas.openxmlformats.org/spreadsheetml/2006/main" count="43" uniqueCount="34">
  <si>
    <t>Seeds per Pound</t>
  </si>
  <si>
    <t>Seeds per Square Foot</t>
  </si>
  <si>
    <t>Seeds per Acre</t>
  </si>
  <si>
    <t>Botanical Name</t>
  </si>
  <si>
    <t>Common Name</t>
  </si>
  <si>
    <t>PLS % by Composition</t>
  </si>
  <si>
    <t>Min. Purity</t>
  </si>
  <si>
    <t>Min. Germ.</t>
  </si>
  <si>
    <t>Cost per Pound</t>
  </si>
  <si>
    <t>Cost per Acre</t>
  </si>
  <si>
    <t>Total</t>
  </si>
  <si>
    <t>PLS Rate (lbs/ac)</t>
  </si>
  <si>
    <t>USFWS Indicator</t>
  </si>
  <si>
    <r>
      <t>The purity and germination rates are theoretical minimums. The final actual application rate should be based on the purity and germination rates shown on the seed certification tags provided by the supplier. This table uses the theoretical minimums to calculate an approximate</t>
    </r>
    <r>
      <rPr>
        <sz val="10"/>
        <rFont val="Arial"/>
        <family val="2"/>
      </rPr>
      <t xml:space="preserve"> </t>
    </r>
    <r>
      <rPr>
        <b/>
        <sz val="10"/>
        <rFont val="Arial"/>
        <family val="2"/>
      </rPr>
      <t>material</t>
    </r>
    <r>
      <rPr>
        <sz val="10"/>
        <rFont val="Arial"/>
        <family val="0"/>
      </rPr>
      <t xml:space="preserve"> cost for estimating purposes.</t>
    </r>
  </si>
  <si>
    <t>Actual Rate (lbs/ac)</t>
  </si>
  <si>
    <t>PLS Rate (kg/ha)</t>
  </si>
  <si>
    <t>Bloom Period</t>
  </si>
  <si>
    <t>april-july</t>
  </si>
  <si>
    <t>April-August</t>
  </si>
  <si>
    <t>May-June</t>
  </si>
  <si>
    <t>May-Aug</t>
  </si>
  <si>
    <t>Cost per pound is a place holder only.  Verify cost and seed availability prior to submitting seed mix to project</t>
  </si>
  <si>
    <t>Forb 1</t>
  </si>
  <si>
    <t>Grass 1</t>
  </si>
  <si>
    <t>Grass 2</t>
  </si>
  <si>
    <t>Forb 2</t>
  </si>
  <si>
    <t>Grass 3</t>
  </si>
  <si>
    <t>Forb 3</t>
  </si>
  <si>
    <t>Forb 4</t>
  </si>
  <si>
    <t>Grass 4</t>
  </si>
  <si>
    <t>Nurse Crop - sterile grain</t>
  </si>
  <si>
    <t>delivery method and the design function of the seeding.  Seeds per square foot can vary from fewer than 50 seeds per SF for rangeland to several hundred per SF for temporary erosion control seeding.</t>
  </si>
  <si>
    <t>The designer provides the number of seeds per pound and  manipulates the spreadsheed by setting each seed's seeds per square foot.  The seed quantity per square foot it at the designer's discretion and must account for the seed</t>
  </si>
  <si>
    <t xml:space="preserve">For Roadsides, a seeds per SF range should fall between 150 and 250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</si>
</sst>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41">
    <font>
      <sz val="10"/>
      <name val="Arial"/>
      <family val="0"/>
    </font>
    <font>
      <b/>
      <sz val="10"/>
      <name val="Arial"/>
      <family val="2"/>
    </font>
    <font>
      <i/>
      <sz val="10"/>
      <name val="Arial"/>
      <family val="2"/>
    </font>
    <font>
      <b/>
      <sz val="10"/>
      <color indexed="10"/>
      <name val="Arial"/>
      <family val="2"/>
    </font>
    <font>
      <b/>
      <sz val="10"/>
      <color indexed="9"/>
      <name val="Arial"/>
      <family val="2"/>
    </font>
    <font>
      <u val="single"/>
      <sz val="8"/>
      <color indexed="12"/>
      <name val="Arial"/>
      <family val="2"/>
    </font>
    <font>
      <u val="single"/>
      <sz val="8"/>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8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
    </xf>
    <xf numFmtId="0" fontId="2" fillId="0" borderId="0" xfId="0" applyFont="1" applyAlignment="1">
      <alignment/>
    </xf>
    <xf numFmtId="2" fontId="0" fillId="0" borderId="0" xfId="0" applyNumberFormat="1" applyAlignment="1">
      <alignment horizontal="center"/>
    </xf>
    <xf numFmtId="2" fontId="1" fillId="0" borderId="10" xfId="0" applyNumberFormat="1" applyFont="1" applyBorder="1" applyAlignment="1">
      <alignment horizontal="center"/>
    </xf>
    <xf numFmtId="3" fontId="0" fillId="0" borderId="0" xfId="0" applyNumberFormat="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164" fontId="0" fillId="0" borderId="0" xfId="44" applyNumberFormat="1" applyFont="1" applyAlignment="1">
      <alignment wrapText="1"/>
    </xf>
    <xf numFmtId="164" fontId="0" fillId="0" borderId="0" xfId="0" applyNumberFormat="1" applyFill="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Alignment="1">
      <alignment horizontal="center"/>
    </xf>
    <xf numFmtId="165" fontId="0" fillId="0" borderId="0" xfId="59" applyNumberFormat="1" applyFont="1" applyBorder="1" applyAlignment="1">
      <alignment horizontal="center" wrapText="1"/>
    </xf>
    <xf numFmtId="165" fontId="0" fillId="0" borderId="11" xfId="59" applyNumberFormat="1" applyFont="1" applyBorder="1" applyAlignment="1">
      <alignment horizontal="center" wrapText="1"/>
    </xf>
    <xf numFmtId="165" fontId="1" fillId="0" borderId="10" xfId="0" applyNumberFormat="1" applyFont="1" applyBorder="1" applyAlignment="1">
      <alignment horizontal="center"/>
    </xf>
    <xf numFmtId="165" fontId="0" fillId="0" borderId="0" xfId="0" applyNumberFormat="1" applyAlignment="1">
      <alignment/>
    </xf>
    <xf numFmtId="3" fontId="0" fillId="0" borderId="0" xfId="0" applyNumberFormat="1" applyFill="1" applyBorder="1" applyAlignment="1">
      <alignment horizontal="center"/>
    </xf>
    <xf numFmtId="3" fontId="0" fillId="0" borderId="11" xfId="0" applyNumberFormat="1" applyFill="1" applyBorder="1" applyAlignment="1">
      <alignment horizontal="center"/>
    </xf>
    <xf numFmtId="0" fontId="3" fillId="0" borderId="0" xfId="0" applyFont="1" applyAlignment="1">
      <alignment/>
    </xf>
    <xf numFmtId="0" fontId="0" fillId="0" borderId="0" xfId="0" applyAlignment="1">
      <alignment horizontal="left" vertical="top"/>
    </xf>
    <xf numFmtId="0" fontId="0" fillId="0" borderId="0" xfId="0" applyFont="1" applyAlignment="1">
      <alignment/>
    </xf>
    <xf numFmtId="165" fontId="0" fillId="0" borderId="0" xfId="0" applyNumberFormat="1" applyFont="1" applyAlignment="1">
      <alignment/>
    </xf>
    <xf numFmtId="0" fontId="0" fillId="0" borderId="0" xfId="0" applyAlignment="1">
      <alignment wrapText="1"/>
    </xf>
    <xf numFmtId="0" fontId="0" fillId="0" borderId="0" xfId="0" applyFill="1" applyAlignment="1">
      <alignment horizontal="center"/>
    </xf>
    <xf numFmtId="3" fontId="0" fillId="0" borderId="0" xfId="0" applyNumberFormat="1" applyFill="1" applyAlignment="1">
      <alignment horizontal="center"/>
    </xf>
    <xf numFmtId="2" fontId="0" fillId="0" borderId="0" xfId="0" applyNumberFormat="1" applyFill="1" applyAlignment="1">
      <alignment horizontal="center"/>
    </xf>
    <xf numFmtId="0" fontId="2" fillId="0" borderId="0" xfId="0" applyFont="1" applyFill="1" applyAlignment="1">
      <alignment horizontal="left" vertical="top"/>
    </xf>
    <xf numFmtId="0" fontId="0" fillId="0" borderId="0" xfId="0" applyFill="1" applyAlignment="1">
      <alignment/>
    </xf>
    <xf numFmtId="0" fontId="2" fillId="0" borderId="0" xfId="0" applyFont="1" applyFill="1" applyAlignment="1">
      <alignment/>
    </xf>
    <xf numFmtId="164" fontId="0" fillId="0" borderId="0" xfId="44" applyNumberFormat="1" applyFill="1" applyBorder="1" applyAlignment="1">
      <alignment wrapText="1"/>
    </xf>
    <xf numFmtId="0" fontId="2" fillId="0" borderId="0" xfId="0" applyFont="1" applyFill="1" applyBorder="1" applyAlignment="1">
      <alignment/>
    </xf>
    <xf numFmtId="165" fontId="0" fillId="0" borderId="0" xfId="59" applyNumberFormat="1" applyFont="1" applyFill="1" applyBorder="1" applyAlignment="1">
      <alignment horizontal="center" wrapText="1"/>
    </xf>
    <xf numFmtId="2" fontId="0" fillId="33" borderId="0" xfId="0" applyNumberFormat="1" applyFill="1" applyBorder="1" applyAlignment="1">
      <alignment horizontal="center"/>
    </xf>
    <xf numFmtId="2" fontId="0" fillId="33" borderId="0" xfId="0" applyNumberFormat="1" applyFill="1" applyAlignment="1">
      <alignment horizontal="center"/>
    </xf>
    <xf numFmtId="2" fontId="1" fillId="33" borderId="10" xfId="0" applyNumberFormat="1" applyFont="1" applyFill="1" applyBorder="1" applyAlignment="1">
      <alignment horizontal="center"/>
    </xf>
    <xf numFmtId="0" fontId="0" fillId="0" borderId="0" xfId="0" applyFont="1" applyFill="1" applyAlignment="1">
      <alignment horizontal="left" vertical="top"/>
    </xf>
    <xf numFmtId="164" fontId="0" fillId="0" borderId="0" xfId="44" applyNumberFormat="1" applyFont="1" applyFill="1" applyAlignment="1">
      <alignment wrapText="1"/>
    </xf>
    <xf numFmtId="44" fontId="1" fillId="0" borderId="10" xfId="44" applyFont="1" applyBorder="1" applyAlignment="1">
      <alignment horizontal="center"/>
    </xf>
    <xf numFmtId="0" fontId="4" fillId="34" borderId="0" xfId="0" applyFont="1" applyFill="1" applyAlignment="1">
      <alignment vertical="top" wrapText="1"/>
    </xf>
    <xf numFmtId="0" fontId="4" fillId="34" borderId="0" xfId="0" applyFont="1" applyFill="1" applyAlignment="1">
      <alignment horizontal="center" vertical="top" wrapText="1"/>
    </xf>
    <xf numFmtId="165" fontId="4" fillId="34" borderId="0" xfId="0" applyNumberFormat="1" applyFont="1" applyFill="1" applyAlignment="1">
      <alignment horizontal="center" vertical="top" wrapText="1"/>
    </xf>
    <xf numFmtId="3" fontId="4" fillId="34" borderId="0" xfId="0" applyNumberFormat="1" applyFont="1" applyFill="1" applyAlignment="1">
      <alignment horizontal="center" vertical="top" wrapText="1"/>
    </xf>
    <xf numFmtId="2" fontId="4" fillId="34" borderId="0" xfId="0" applyNumberFormat="1" applyFont="1" applyFill="1" applyAlignment="1">
      <alignment horizontal="center" vertical="top" wrapText="1"/>
    </xf>
    <xf numFmtId="0" fontId="4" fillId="34" borderId="12" xfId="0" applyFont="1" applyFill="1" applyBorder="1" applyAlignment="1">
      <alignment horizontal="center" vertical="top" wrapText="1"/>
    </xf>
    <xf numFmtId="0" fontId="0" fillId="34" borderId="0" xfId="0" applyFill="1" applyAlignment="1">
      <alignment vertical="top" wrapText="1"/>
    </xf>
    <xf numFmtId="0" fontId="0" fillId="34" borderId="0" xfId="0" applyFill="1" applyBorder="1" applyAlignment="1">
      <alignment vertical="top"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zoomScale="80" zoomScaleNormal="80" zoomScalePageLayoutView="60" workbookViewId="0" topLeftCell="A1">
      <selection activeCell="C30" sqref="C30"/>
    </sheetView>
  </sheetViews>
  <sheetFormatPr defaultColWidth="9.140625" defaultRowHeight="12.75"/>
  <cols>
    <col min="1" max="1" width="30.7109375" style="0" customWidth="1"/>
    <col min="2" max="2" width="29.421875" style="0" customWidth="1"/>
    <col min="3" max="3" width="14.57421875" style="0" customWidth="1"/>
    <col min="4" max="4" width="9.57421875" style="0" customWidth="1"/>
    <col min="5" max="5" width="13.421875" style="0" customWidth="1"/>
    <col min="6" max="6" width="13.57421875" style="16" customWidth="1"/>
    <col min="7" max="7" width="12.8515625" style="0" customWidth="1"/>
    <col min="8" max="8" width="12.57421875" style="0" customWidth="1"/>
    <col min="9" max="10" width="11.57421875" style="0" customWidth="1"/>
    <col min="11" max="11" width="7.00390625" style="0" customWidth="1"/>
    <col min="12" max="12" width="6.8515625" style="0" customWidth="1"/>
    <col min="13" max="13" width="11.140625" style="0" customWidth="1"/>
    <col min="14" max="14" width="10.421875" style="0" customWidth="1"/>
    <col min="15" max="15" width="10.28125" style="0" customWidth="1"/>
    <col min="16" max="16" width="9.7109375" style="0" customWidth="1"/>
  </cols>
  <sheetData>
    <row r="1" ht="12.75">
      <c r="A1" s="19"/>
    </row>
    <row r="2" spans="1:17" s="45" customFormat="1" ht="24.75" customHeight="1">
      <c r="A2" s="39" t="s">
        <v>3</v>
      </c>
      <c r="B2" s="39" t="s">
        <v>4</v>
      </c>
      <c r="C2" s="39" t="s">
        <v>16</v>
      </c>
      <c r="D2" s="39" t="s">
        <v>12</v>
      </c>
      <c r="E2" s="40" t="s">
        <v>1</v>
      </c>
      <c r="F2" s="41" t="s">
        <v>5</v>
      </c>
      <c r="G2" s="42" t="s">
        <v>2</v>
      </c>
      <c r="H2" s="42" t="s">
        <v>0</v>
      </c>
      <c r="I2" s="43" t="s">
        <v>11</v>
      </c>
      <c r="J2" s="43" t="s">
        <v>15</v>
      </c>
      <c r="K2" s="43" t="s">
        <v>6</v>
      </c>
      <c r="L2" s="43" t="s">
        <v>7</v>
      </c>
      <c r="M2" s="43" t="s">
        <v>14</v>
      </c>
      <c r="N2" s="44" t="s">
        <v>8</v>
      </c>
      <c r="O2" s="44" t="s">
        <v>9</v>
      </c>
      <c r="Q2" s="46"/>
    </row>
    <row r="3" spans="1:18" s="28" customFormat="1" ht="12.75">
      <c r="A3" s="27" t="s">
        <v>22</v>
      </c>
      <c r="B3" s="27" t="s">
        <v>22</v>
      </c>
      <c r="C3" s="36" t="s">
        <v>18</v>
      </c>
      <c r="D3" s="24"/>
      <c r="E3" s="24">
        <v>16</v>
      </c>
      <c r="F3" s="32">
        <f aca="true" t="shared" si="0" ref="F3:F11">E3/E$14*100</f>
        <v>7.441860465116279</v>
      </c>
      <c r="G3" s="17">
        <f aca="true" t="shared" si="1" ref="G3:G9">E3*43560</f>
        <v>696960</v>
      </c>
      <c r="H3" s="25">
        <v>2790000</v>
      </c>
      <c r="I3" s="33">
        <f aca="true" t="shared" si="2" ref="I3:I9">G3/H3</f>
        <v>0.2498064516129032</v>
      </c>
      <c r="J3" s="7">
        <f aca="true" t="shared" si="3" ref="J3:J9">I3*1.12</f>
        <v>0.27978322580645165</v>
      </c>
      <c r="K3" s="26">
        <v>0.95</v>
      </c>
      <c r="L3" s="26">
        <v>0.85</v>
      </c>
      <c r="M3" s="7">
        <f aca="true" t="shared" si="4" ref="M3:M9">I3/(K3*L3)</f>
        <v>0.30935783481474083</v>
      </c>
      <c r="N3" s="9">
        <v>20</v>
      </c>
      <c r="O3" s="37">
        <f aca="true" t="shared" si="5" ref="O3:O11">(M3*N3)</f>
        <v>6.187156696294816</v>
      </c>
      <c r="P3" s="30"/>
      <c r="R3" s="29"/>
    </row>
    <row r="4" spans="1:18" s="28" customFormat="1" ht="12.75">
      <c r="A4" s="27" t="s">
        <v>23</v>
      </c>
      <c r="B4" s="27" t="s">
        <v>23</v>
      </c>
      <c r="C4" s="36"/>
      <c r="D4" s="24"/>
      <c r="E4" s="24">
        <v>35</v>
      </c>
      <c r="F4" s="32">
        <f t="shared" si="0"/>
        <v>16.27906976744186</v>
      </c>
      <c r="G4" s="17">
        <f t="shared" si="1"/>
        <v>1524600</v>
      </c>
      <c r="H4" s="25">
        <v>100000</v>
      </c>
      <c r="I4" s="33">
        <f t="shared" si="2"/>
        <v>15.246</v>
      </c>
      <c r="J4" s="7">
        <f t="shared" si="3"/>
        <v>17.07552</v>
      </c>
      <c r="K4" s="26">
        <v>0.95</v>
      </c>
      <c r="L4" s="26">
        <v>0.85</v>
      </c>
      <c r="M4" s="7">
        <f t="shared" si="4"/>
        <v>18.88049535603715</v>
      </c>
      <c r="N4" s="9">
        <v>20</v>
      </c>
      <c r="O4" s="37">
        <f t="shared" si="5"/>
        <v>377.60990712074306</v>
      </c>
      <c r="P4" s="30"/>
      <c r="R4" s="29"/>
    </row>
    <row r="5" spans="1:17" s="28" customFormat="1" ht="12.75">
      <c r="A5" s="27" t="s">
        <v>24</v>
      </c>
      <c r="B5" s="27" t="s">
        <v>24</v>
      </c>
      <c r="C5" s="36"/>
      <c r="D5" s="24"/>
      <c r="E5" s="24">
        <v>35</v>
      </c>
      <c r="F5" s="32">
        <f t="shared" si="0"/>
        <v>16.27906976744186</v>
      </c>
      <c r="G5" s="17">
        <f>E5*43560</f>
        <v>1524600</v>
      </c>
      <c r="H5" s="25">
        <v>110000</v>
      </c>
      <c r="I5" s="34">
        <f>G5/H5</f>
        <v>13.86</v>
      </c>
      <c r="J5" s="7">
        <f>I5*1.12</f>
        <v>15.523200000000001</v>
      </c>
      <c r="K5" s="26">
        <v>0.95</v>
      </c>
      <c r="L5" s="26">
        <v>0.85</v>
      </c>
      <c r="M5" s="26">
        <f>I5/(K5*L5)</f>
        <v>17.1640866873065</v>
      </c>
      <c r="N5" s="9">
        <v>20</v>
      </c>
      <c r="O5" s="37">
        <f t="shared" si="5"/>
        <v>343.28173374613004</v>
      </c>
      <c r="Q5" s="29"/>
    </row>
    <row r="6" spans="1:17" s="28" customFormat="1" ht="12.75">
      <c r="A6" s="27" t="s">
        <v>25</v>
      </c>
      <c r="B6" s="27" t="s">
        <v>25</v>
      </c>
      <c r="C6" s="36" t="s">
        <v>20</v>
      </c>
      <c r="D6" s="24"/>
      <c r="E6" s="24">
        <v>2.5</v>
      </c>
      <c r="F6" s="32">
        <f t="shared" si="0"/>
        <v>1.1627906976744187</v>
      </c>
      <c r="G6" s="17">
        <f t="shared" si="1"/>
        <v>108900</v>
      </c>
      <c r="H6" s="25">
        <v>200000</v>
      </c>
      <c r="I6" s="34">
        <f t="shared" si="2"/>
        <v>0.5445</v>
      </c>
      <c r="J6" s="7">
        <f t="shared" si="3"/>
        <v>0.60984</v>
      </c>
      <c r="K6" s="26">
        <v>0.95</v>
      </c>
      <c r="L6" s="26">
        <v>0.85</v>
      </c>
      <c r="M6" s="26">
        <f t="shared" si="4"/>
        <v>0.6743034055727554</v>
      </c>
      <c r="N6" s="9">
        <v>20</v>
      </c>
      <c r="O6" s="37">
        <f t="shared" si="5"/>
        <v>13.486068111455108</v>
      </c>
      <c r="Q6" s="29"/>
    </row>
    <row r="7" spans="1:17" s="28" customFormat="1" ht="12.75">
      <c r="A7" s="27" t="s">
        <v>26</v>
      </c>
      <c r="B7" s="27" t="s">
        <v>26</v>
      </c>
      <c r="C7" s="36"/>
      <c r="D7" s="24"/>
      <c r="E7" s="24">
        <v>52</v>
      </c>
      <c r="F7" s="32">
        <f t="shared" si="0"/>
        <v>24.186046511627907</v>
      </c>
      <c r="G7" s="17">
        <f t="shared" si="1"/>
        <v>2265120</v>
      </c>
      <c r="H7" s="25">
        <v>450000</v>
      </c>
      <c r="I7" s="34">
        <f t="shared" si="2"/>
        <v>5.0336</v>
      </c>
      <c r="J7" s="7">
        <f t="shared" si="3"/>
        <v>5.637632</v>
      </c>
      <c r="K7" s="26">
        <v>0.95</v>
      </c>
      <c r="L7" s="26">
        <v>0.85</v>
      </c>
      <c r="M7" s="26">
        <f t="shared" si="4"/>
        <v>6.233560371517028</v>
      </c>
      <c r="N7" s="9">
        <v>20</v>
      </c>
      <c r="O7" s="37">
        <f t="shared" si="5"/>
        <v>124.67120743034056</v>
      </c>
      <c r="Q7" s="29"/>
    </row>
    <row r="8" spans="1:17" s="28" customFormat="1" ht="12.75">
      <c r="A8" s="27" t="s">
        <v>27</v>
      </c>
      <c r="B8" s="27" t="s">
        <v>27</v>
      </c>
      <c r="C8" s="36" t="s">
        <v>19</v>
      </c>
      <c r="D8" s="24"/>
      <c r="E8" s="6">
        <v>0.5</v>
      </c>
      <c r="F8" s="32">
        <f t="shared" si="0"/>
        <v>0.23255813953488372</v>
      </c>
      <c r="G8" s="17">
        <f>E8*43560</f>
        <v>21780</v>
      </c>
      <c r="H8" s="25">
        <v>23500</v>
      </c>
      <c r="I8" s="33">
        <f>G8/H8</f>
        <v>0.9268085106382978</v>
      </c>
      <c r="J8" s="7">
        <f>I8*1.12</f>
        <v>1.0380255319148937</v>
      </c>
      <c r="K8" s="26">
        <v>0.95</v>
      </c>
      <c r="L8" s="26">
        <v>0.85</v>
      </c>
      <c r="M8" s="7">
        <f>I8/(K8*L8)</f>
        <v>1.1477504775706475</v>
      </c>
      <c r="N8" s="9">
        <v>20</v>
      </c>
      <c r="O8" s="37">
        <f t="shared" si="5"/>
        <v>22.95500955141295</v>
      </c>
      <c r="Q8" s="29"/>
    </row>
    <row r="9" spans="1:18" s="28" customFormat="1" ht="12.75">
      <c r="A9" s="27" t="s">
        <v>28</v>
      </c>
      <c r="B9" s="27" t="s">
        <v>28</v>
      </c>
      <c r="C9" s="36" t="s">
        <v>17</v>
      </c>
      <c r="D9" s="24"/>
      <c r="E9" s="6">
        <v>14</v>
      </c>
      <c r="F9" s="32">
        <f t="shared" si="0"/>
        <v>6.511627906976744</v>
      </c>
      <c r="G9" s="17">
        <f t="shared" si="1"/>
        <v>609840</v>
      </c>
      <c r="H9" s="25">
        <v>295000</v>
      </c>
      <c r="I9" s="33">
        <f t="shared" si="2"/>
        <v>2.0672542372881355</v>
      </c>
      <c r="J9" s="7">
        <f t="shared" si="3"/>
        <v>2.315324745762712</v>
      </c>
      <c r="K9" s="26">
        <v>0.95</v>
      </c>
      <c r="L9" s="26">
        <v>0.85</v>
      </c>
      <c r="M9" s="7">
        <f t="shared" si="4"/>
        <v>2.5600671669202915</v>
      </c>
      <c r="N9" s="9">
        <v>20</v>
      </c>
      <c r="O9" s="37">
        <f t="shared" si="5"/>
        <v>51.20134333840583</v>
      </c>
      <c r="P9" s="30"/>
      <c r="R9" s="31"/>
    </row>
    <row r="10" spans="1:18" s="28" customFormat="1" ht="12.75">
      <c r="A10" s="27" t="s">
        <v>29</v>
      </c>
      <c r="B10" s="27" t="s">
        <v>29</v>
      </c>
      <c r="C10" s="36"/>
      <c r="D10" s="24"/>
      <c r="E10" s="6">
        <v>35</v>
      </c>
      <c r="F10" s="32">
        <f t="shared" si="0"/>
        <v>16.27906976744186</v>
      </c>
      <c r="G10" s="17">
        <f>E10*43560</f>
        <v>1524600</v>
      </c>
      <c r="H10" s="25">
        <v>159000</v>
      </c>
      <c r="I10" s="33">
        <f>G10/H10</f>
        <v>9.58867924528302</v>
      </c>
      <c r="J10" s="7">
        <f>I10*1.12</f>
        <v>10.739320754716983</v>
      </c>
      <c r="K10" s="26">
        <v>0.95</v>
      </c>
      <c r="L10" s="26">
        <v>0.85</v>
      </c>
      <c r="M10" s="7">
        <f>I10/(K10*L10)</f>
        <v>11.874525381155442</v>
      </c>
      <c r="N10" s="9">
        <v>20</v>
      </c>
      <c r="O10" s="37">
        <f t="shared" si="5"/>
        <v>237.49050762310884</v>
      </c>
      <c r="P10" s="30"/>
      <c r="R10" s="31"/>
    </row>
    <row r="11" spans="1:17" s="28" customFormat="1" ht="12.75">
      <c r="A11" s="27" t="s">
        <v>30</v>
      </c>
      <c r="B11" s="27" t="s">
        <v>30</v>
      </c>
      <c r="C11" s="36"/>
      <c r="D11" s="24"/>
      <c r="E11" s="6">
        <v>25</v>
      </c>
      <c r="F11" s="32">
        <f t="shared" si="0"/>
        <v>11.627906976744185</v>
      </c>
      <c r="G11" s="17">
        <f>E11*43560</f>
        <v>1089000</v>
      </c>
      <c r="H11" s="25">
        <v>12000</v>
      </c>
      <c r="I11" s="33">
        <f>G11/H11</f>
        <v>90.75</v>
      </c>
      <c r="J11" s="7">
        <f>I11*1.12</f>
        <v>101.64000000000001</v>
      </c>
      <c r="K11" s="26">
        <v>0.95</v>
      </c>
      <c r="L11" s="26">
        <v>0.85</v>
      </c>
      <c r="M11" s="7">
        <f>I11/(K11*L11)</f>
        <v>112.38390092879257</v>
      </c>
      <c r="N11" s="9">
        <v>5</v>
      </c>
      <c r="O11" s="37">
        <f t="shared" si="5"/>
        <v>561.9195046439629</v>
      </c>
      <c r="Q11" s="29"/>
    </row>
    <row r="12" spans="1:17" ht="12.75">
      <c r="A12" s="27"/>
      <c r="B12" s="20"/>
      <c r="C12" s="20"/>
      <c r="D12" s="1"/>
      <c r="E12" s="1"/>
      <c r="F12" s="13"/>
      <c r="G12" s="17"/>
      <c r="H12" s="5"/>
      <c r="I12" s="34"/>
      <c r="J12" s="3"/>
      <c r="K12" s="3"/>
      <c r="L12" s="3"/>
      <c r="M12" s="3"/>
      <c r="N12" s="9"/>
      <c r="O12" s="8"/>
      <c r="Q12" s="2"/>
    </row>
    <row r="13" spans="1:17" ht="13.5" thickBot="1">
      <c r="A13" s="27"/>
      <c r="B13" s="20"/>
      <c r="C13" s="20"/>
      <c r="D13" s="1"/>
      <c r="E13" s="1"/>
      <c r="F13" s="14"/>
      <c r="G13" s="18"/>
      <c r="H13" s="5"/>
      <c r="I13" s="34"/>
      <c r="J13" s="3"/>
      <c r="K13" s="3"/>
      <c r="L13" s="3"/>
      <c r="M13" s="3"/>
      <c r="N13" s="9"/>
      <c r="O13" s="8"/>
      <c r="Q13" s="2"/>
    </row>
    <row r="14" spans="1:15" s="12" customFormat="1" ht="12.75" customHeight="1" thickTop="1">
      <c r="A14" s="10" t="s">
        <v>10</v>
      </c>
      <c r="B14" s="11"/>
      <c r="C14" s="11"/>
      <c r="D14" s="11"/>
      <c r="E14" s="11">
        <f>SUM(E3:E13)</f>
        <v>215</v>
      </c>
      <c r="F14" s="15">
        <f>SUM(F3:F13)</f>
        <v>100</v>
      </c>
      <c r="H14" s="11"/>
      <c r="I14" s="35">
        <f>SUM(I3:I13)</f>
        <v>138.26664844482235</v>
      </c>
      <c r="J14" s="4"/>
      <c r="K14" s="11"/>
      <c r="L14" s="11"/>
      <c r="M14" s="4">
        <f>SUM(M3:M13)</f>
        <v>171.22804760968714</v>
      </c>
      <c r="N14" s="11"/>
      <c r="O14" s="38">
        <f>SUM(O3:O13)</f>
        <v>1738.8024382618541</v>
      </c>
    </row>
    <row r="16" ht="12.75">
      <c r="A16" s="21" t="s">
        <v>32</v>
      </c>
    </row>
    <row r="17" ht="12.75">
      <c r="A17" s="21" t="s">
        <v>31</v>
      </c>
    </row>
    <row r="18" ht="19.5" customHeight="1">
      <c r="A18" s="21" t="s">
        <v>33</v>
      </c>
    </row>
    <row r="19" spans="1:16" ht="31.5" customHeight="1">
      <c r="A19" s="47" t="s">
        <v>13</v>
      </c>
      <c r="B19" s="47"/>
      <c r="C19" s="47"/>
      <c r="D19" s="47"/>
      <c r="E19" s="47"/>
      <c r="F19" s="47"/>
      <c r="G19" s="47"/>
      <c r="H19" s="47"/>
      <c r="I19" s="47"/>
      <c r="J19" s="47"/>
      <c r="K19" s="47"/>
      <c r="L19" s="47"/>
      <c r="M19" s="47"/>
      <c r="N19" s="47"/>
      <c r="O19" s="47"/>
      <c r="P19" s="23"/>
    </row>
    <row r="21" spans="1:6" s="21" customFormat="1" ht="18" customHeight="1">
      <c r="A21" s="21" t="s">
        <v>21</v>
      </c>
      <c r="F21" s="22"/>
    </row>
    <row r="22" s="21" customFormat="1" ht="18" customHeight="1">
      <c r="F22" s="22"/>
    </row>
    <row r="23" s="21" customFormat="1" ht="18" customHeight="1">
      <c r="F23" s="22"/>
    </row>
    <row r="24" s="21" customFormat="1" ht="18" customHeight="1">
      <c r="F24" s="22"/>
    </row>
    <row r="25" s="21" customFormat="1" ht="18" customHeight="1">
      <c r="F25" s="22"/>
    </row>
    <row r="26" s="21" customFormat="1" ht="18" customHeight="1">
      <c r="F26" s="22"/>
    </row>
    <row r="27" s="21" customFormat="1" ht="18" customHeight="1">
      <c r="F27" s="22"/>
    </row>
    <row r="28" s="21" customFormat="1" ht="18" customHeight="1">
      <c r="F28" s="22"/>
    </row>
    <row r="29" s="21" customFormat="1" ht="18" customHeight="1">
      <c r="F29" s="22"/>
    </row>
    <row r="30" s="21" customFormat="1" ht="12.75">
      <c r="F30" s="22"/>
    </row>
    <row r="31" s="21" customFormat="1" ht="12.75">
      <c r="F31" s="22"/>
    </row>
    <row r="32" s="21" customFormat="1" ht="12.75">
      <c r="F32" s="22"/>
    </row>
    <row r="33" s="21" customFormat="1" ht="12.75">
      <c r="F33" s="22"/>
    </row>
  </sheetData>
  <sheetProtection selectLockedCells="1" selectUnlockedCells="1"/>
  <mergeCells count="1">
    <mergeCell ref="A19:O19"/>
  </mergeCells>
  <printOptions gridLines="1" headings="1"/>
  <pageMargins left="0.7" right="0.7" top="0.75" bottom="0.75" header="0.3" footer="0.3"/>
  <pageSetup fitToHeight="1" fitToWidth="1" horizontalDpi="600" verticalDpi="600" orientation="landscape" r:id="rId1"/>
  <headerFooter alignWithMargins="0">
    <oddHeader>&amp;CPage &amp;P&amp;R&amp;D</oddHeader>
    <oddFooter>&amp;CPage &amp;P&amp;R&amp;D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1:C22"/>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Evans and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Sullivan</dc:creator>
  <cp:keywords/>
  <dc:description/>
  <cp:lastModifiedBy>MARSHALL Robert R * Bob</cp:lastModifiedBy>
  <cp:lastPrinted>2017-06-08T21:54:45Z</cp:lastPrinted>
  <dcterms:created xsi:type="dcterms:W3CDTF">2002-10-10T17:28:01Z</dcterms:created>
  <dcterms:modified xsi:type="dcterms:W3CDTF">2018-04-24T20:36:53Z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Sandver, Beth</vt:lpwstr>
  </property>
  <property fmtid="{D5CDD505-2E9C-101B-9397-08002B2CF9AE}" pid="4" name="display_urn:schemas-microsoft-com:office:office#Auth">
    <vt:lpwstr>Sandver, Beth</vt:lpwstr>
  </property>
</Properties>
</file>